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0" yWindow="-420" windowWidth="17780" windowHeight="20840" tabRatio="308"/>
  </bookViews>
  <sheets>
    <sheet name="Feuil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K18" i="1"/>
  <c r="K19"/>
  <c r="K20"/>
  <c r="K21"/>
  <c r="K22"/>
  <c r="K23"/>
  <c r="K24"/>
  <c r="K25"/>
  <c r="K28"/>
  <c r="J28"/>
  <c r="J25"/>
  <c r="J24"/>
  <c r="J23"/>
  <c r="J22"/>
  <c r="J21"/>
  <c r="J20"/>
  <c r="J19"/>
  <c r="J18"/>
  <c r="H27"/>
  <c r="H28"/>
  <c r="H29"/>
  <c r="H30"/>
  <c r="H18"/>
  <c r="H19"/>
  <c r="H20"/>
  <c r="H21"/>
  <c r="H22"/>
  <c r="H23"/>
  <c r="H24"/>
  <c r="H25"/>
  <c r="C33"/>
  <c r="D33"/>
  <c r="E33"/>
  <c r="F33"/>
  <c r="G33"/>
  <c r="C34"/>
  <c r="D34"/>
  <c r="E34"/>
  <c r="F34"/>
  <c r="G34"/>
  <c r="C35"/>
  <c r="D35"/>
  <c r="E35"/>
  <c r="F35"/>
  <c r="G35"/>
  <c r="C36"/>
  <c r="D36"/>
  <c r="E36"/>
  <c r="F36"/>
  <c r="G36"/>
  <c r="C37"/>
  <c r="D37"/>
  <c r="E37"/>
  <c r="F37"/>
  <c r="G37"/>
  <c r="C38"/>
  <c r="D38"/>
  <c r="E38"/>
  <c r="F38"/>
  <c r="G38"/>
  <c r="C39"/>
  <c r="D39"/>
  <c r="E39"/>
  <c r="F39"/>
  <c r="G39"/>
  <c r="C40"/>
  <c r="D40"/>
  <c r="E40"/>
  <c r="F40"/>
  <c r="G40"/>
  <c r="C41"/>
  <c r="D41"/>
  <c r="E41"/>
  <c r="F41"/>
  <c r="G41"/>
  <c r="C42"/>
  <c r="D42"/>
  <c r="E42"/>
  <c r="F42"/>
  <c r="G42"/>
  <c r="C43"/>
  <c r="D43"/>
  <c r="E43"/>
  <c r="F43"/>
  <c r="G43"/>
  <c r="G32"/>
  <c r="F32"/>
  <c r="E32"/>
  <c r="D32"/>
  <c r="C32"/>
  <c r="T30"/>
  <c r="R30"/>
  <c r="Q30"/>
  <c r="T29"/>
  <c r="R29"/>
  <c r="Q29"/>
  <c r="T28"/>
  <c r="R28"/>
  <c r="Q28"/>
  <c r="T27"/>
  <c r="R27"/>
  <c r="Q27"/>
  <c r="T26"/>
  <c r="S26"/>
  <c r="R26"/>
  <c r="Q26"/>
  <c r="T25"/>
  <c r="S25"/>
  <c r="R25"/>
  <c r="Q25"/>
  <c r="T24"/>
  <c r="R24"/>
  <c r="Q24"/>
  <c r="T23"/>
  <c r="S23"/>
  <c r="R23"/>
  <c r="Q23"/>
  <c r="T22"/>
  <c r="S22"/>
  <c r="R22"/>
  <c r="Q22"/>
  <c r="T21"/>
  <c r="S21"/>
  <c r="R21"/>
  <c r="Q21"/>
  <c r="T20"/>
  <c r="S20"/>
  <c r="R20"/>
  <c r="Q20"/>
  <c r="T19"/>
  <c r="S19"/>
  <c r="R19"/>
  <c r="Q19"/>
  <c r="S18"/>
  <c r="R18"/>
  <c r="H33"/>
  <c r="H34"/>
  <c r="H35"/>
  <c r="H36"/>
  <c r="H37"/>
  <c r="H38"/>
  <c r="H39"/>
  <c r="H40"/>
  <c r="H41"/>
  <c r="H42"/>
  <c r="H43"/>
  <c r="M30"/>
  <c r="L30"/>
  <c r="M29"/>
  <c r="L29"/>
  <c r="O28"/>
  <c r="M28"/>
  <c r="L28"/>
  <c r="O27"/>
  <c r="M27"/>
  <c r="L27"/>
  <c r="N26"/>
  <c r="M26"/>
  <c r="L26"/>
  <c r="N25"/>
  <c r="M25"/>
  <c r="L25"/>
  <c r="O24"/>
  <c r="N23"/>
  <c r="M23"/>
  <c r="L23"/>
  <c r="N22"/>
  <c r="M22"/>
  <c r="L22"/>
  <c r="O21"/>
  <c r="N21"/>
  <c r="M21"/>
  <c r="L21"/>
  <c r="O20"/>
  <c r="N20"/>
  <c r="M20"/>
  <c r="L20"/>
  <c r="O19"/>
  <c r="N19"/>
  <c r="M19"/>
  <c r="L19"/>
  <c r="O18"/>
  <c r="N18"/>
  <c r="M18"/>
  <c r="L18"/>
  <c r="E22"/>
  <c r="L43"/>
  <c r="K43"/>
  <c r="J43"/>
  <c r="L42"/>
  <c r="K42"/>
  <c r="J42"/>
  <c r="L41"/>
  <c r="K41"/>
  <c r="J41"/>
  <c r="L40"/>
  <c r="K40"/>
  <c r="J40"/>
  <c r="L39"/>
  <c r="K39"/>
  <c r="J39"/>
  <c r="L38"/>
  <c r="K38"/>
  <c r="J38"/>
  <c r="L37"/>
  <c r="K37"/>
  <c r="J37"/>
  <c r="L36"/>
  <c r="K36"/>
  <c r="J36"/>
  <c r="L35"/>
  <c r="K35"/>
  <c r="J35"/>
  <c r="L34"/>
  <c r="K34"/>
  <c r="J34"/>
  <c r="L33"/>
  <c r="K33"/>
  <c r="J33"/>
  <c r="L32"/>
  <c r="K32"/>
  <c r="J32"/>
  <c r="H32"/>
  <c r="G18"/>
  <c r="I18"/>
  <c r="G19"/>
  <c r="I19"/>
  <c r="G20"/>
  <c r="I20"/>
  <c r="G21"/>
  <c r="I21"/>
  <c r="G22"/>
  <c r="I22"/>
  <c r="G23"/>
  <c r="I23"/>
  <c r="G24"/>
  <c r="G25"/>
  <c r="I25"/>
  <c r="G26"/>
  <c r="I26"/>
  <c r="G28"/>
  <c r="F24"/>
  <c r="F23"/>
  <c r="F22"/>
  <c r="F21"/>
  <c r="F19"/>
  <c r="F18"/>
  <c r="D18"/>
  <c r="E18"/>
  <c r="C18"/>
  <c r="D30"/>
  <c r="D28"/>
  <c r="D27"/>
  <c r="D26"/>
  <c r="D25"/>
  <c r="D24"/>
  <c r="D23"/>
  <c r="D21"/>
  <c r="D20"/>
  <c r="D19"/>
  <c r="C30"/>
  <c r="C29"/>
  <c r="E28"/>
  <c r="C28"/>
  <c r="E27"/>
  <c r="C27"/>
  <c r="E26"/>
  <c r="C26"/>
  <c r="E25"/>
  <c r="C25"/>
  <c r="E24"/>
  <c r="C24"/>
  <c r="C23"/>
  <c r="C22"/>
  <c r="E21"/>
  <c r="C21"/>
  <c r="E20"/>
  <c r="C20"/>
  <c r="E19"/>
  <c r="C19"/>
</calcChain>
</file>

<file path=xl/sharedStrings.xml><?xml version="1.0" encoding="utf-8"?>
<sst xmlns="http://schemas.openxmlformats.org/spreadsheetml/2006/main" count="65" uniqueCount="54">
  <si>
    <t>Log10(E.h.o)</t>
  </si>
  <si>
    <t>VE</t>
  </si>
  <si>
    <t>VE, Paris</t>
  </si>
  <si>
    <t>Rock Creek</t>
  </si>
  <si>
    <t>Seymour</t>
  </si>
  <si>
    <t>PMYU 13470</t>
  </si>
  <si>
    <t>UM 46555</t>
  </si>
  <si>
    <t>Arkalon GP</t>
  </si>
  <si>
    <t>NY 87459</t>
  </si>
  <si>
    <t>Mooser Dalq.</t>
  </si>
  <si>
    <t xml:space="preserve">Meade Kansas </t>
  </si>
  <si>
    <t>Cedazo</t>
  </si>
  <si>
    <t>AA 27023 juv</t>
  </si>
  <si>
    <t>FC 705</t>
  </si>
  <si>
    <t>Arkalon</t>
  </si>
  <si>
    <t>Arkalon MW</t>
  </si>
  <si>
    <t>n</t>
  </si>
  <si>
    <t>x</t>
  </si>
  <si>
    <t>min</t>
  </si>
  <si>
    <t>max</t>
  </si>
  <si>
    <t>s</t>
  </si>
  <si>
    <t>v</t>
  </si>
  <si>
    <t>D logx</t>
  </si>
  <si>
    <t>D logmin</t>
  </si>
  <si>
    <t>Dlogmax</t>
  </si>
  <si>
    <t>[27,5]</t>
  </si>
  <si>
    <t>Etudiant A</t>
  </si>
  <si>
    <t>Howe 9</t>
  </si>
  <si>
    <t>Etudiant C</t>
  </si>
  <si>
    <t>Hay Springs</t>
  </si>
  <si>
    <t>HS 6779 !</t>
  </si>
  <si>
    <t>HS 6254b</t>
  </si>
  <si>
    <t>HS 6586</t>
  </si>
  <si>
    <t>HS 3909bis</t>
  </si>
  <si>
    <t>n=29</t>
  </si>
  <si>
    <t>Winans, 230</t>
  </si>
  <si>
    <t>RC</t>
  </si>
  <si>
    <t>UNSM 6586</t>
  </si>
  <si>
    <t>Hay S</t>
  </si>
  <si>
    <t>Max</t>
  </si>
  <si>
    <t>E. calobatus, n=3-6</t>
  </si>
  <si>
    <t>Min</t>
  </si>
  <si>
    <t>New Mexico</t>
  </si>
  <si>
    <t>AMNH 11654</t>
  </si>
  <si>
    <t>Santo Domingo</t>
  </si>
  <si>
    <t>VE</t>
    <phoneticPr fontId="2"/>
  </si>
  <si>
    <t>Winans, 235</t>
  </si>
  <si>
    <t>BEG 31186-3</t>
  </si>
  <si>
    <t>Type</t>
  </si>
  <si>
    <t>E. altidens</t>
  </si>
  <si>
    <t>altidens'</t>
    <phoneticPr fontId="0"/>
  </si>
  <si>
    <t>Quinn 1957</t>
  </si>
  <si>
    <t>p19 et Pl. VII-1</t>
  </si>
  <si>
    <t>Powers Ranch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</si>
</sst>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7">
    <font>
      <sz val="9"/>
      <name val="Geneva"/>
    </font>
    <font>
      <sz val="9"/>
      <name val="Geneva"/>
    </font>
    <font>
      <sz val="8"/>
      <name val="Geneva"/>
    </font>
    <font>
      <b/>
      <sz val="9"/>
      <color indexed="10"/>
      <name val="Geneva"/>
    </font>
    <font>
      <b/>
      <sz val="9"/>
      <color indexed="12"/>
      <name val="Geneva"/>
    </font>
    <font>
      <sz val="9"/>
      <color indexed="10"/>
      <name val="Geneva"/>
    </font>
    <font>
      <b/>
      <sz val="9"/>
      <color indexed="48"/>
      <name val="Geneva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 vertical="top"/>
    </xf>
    <xf numFmtId="164" fontId="0" fillId="0" borderId="0" xfId="0" applyNumberFormat="1"/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Fill="1"/>
    <xf numFmtId="165" fontId="0" fillId="0" borderId="0" xfId="0" applyNumberFormat="1" applyFill="1"/>
    <xf numFmtId="164" fontId="0" fillId="0" borderId="0" xfId="0" applyNumberFormat="1" applyFill="1"/>
    <xf numFmtId="164" fontId="1" fillId="0" borderId="0" xfId="0" applyNumberFormat="1" applyFont="1" applyFill="1"/>
    <xf numFmtId="0" fontId="0" fillId="0" borderId="0" xfId="0" applyFill="1" applyAlignment="1">
      <alignment horizontal="left" vertical="top"/>
    </xf>
    <xf numFmtId="0" fontId="0" fillId="0" borderId="0" xfId="0" applyAlignment="1"/>
    <xf numFmtId="0" fontId="0" fillId="0" borderId="0" xfId="0" applyAlignment="1">
      <alignment vertical="top"/>
    </xf>
    <xf numFmtId="165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0" fontId="0" fillId="0" borderId="0" xfId="0" applyFill="1" applyAlignment="1">
      <alignment vertical="top"/>
    </xf>
    <xf numFmtId="0" fontId="0" fillId="0" borderId="0" xfId="0" applyAlignment="1">
      <alignment horizontal="center"/>
    </xf>
    <xf numFmtId="165" fontId="0" fillId="0" borderId="0" xfId="0" applyNumberFormat="1"/>
    <xf numFmtId="2" fontId="0" fillId="0" borderId="0" xfId="0" applyNumberFormat="1"/>
    <xf numFmtId="0" fontId="3" fillId="0" borderId="0" xfId="0" applyFont="1" applyAlignment="1">
      <alignment horizontal="right"/>
    </xf>
    <xf numFmtId="0" fontId="4" fillId="0" borderId="0" xfId="0" applyFont="1"/>
    <xf numFmtId="0" fontId="1" fillId="0" borderId="1" xfId="0" applyFont="1" applyBorder="1" applyAlignment="1"/>
    <xf numFmtId="0" fontId="1" fillId="0" borderId="0" xfId="0" applyFont="1" applyBorder="1" applyAlignment="1"/>
    <xf numFmtId="0" fontId="1" fillId="0" borderId="2" xfId="0" applyFont="1" applyFill="1" applyBorder="1" applyAlignment="1"/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Fill="1" applyBorder="1" applyAlignment="1"/>
    <xf numFmtId="0" fontId="1" fillId="0" borderId="1" xfId="0" applyFont="1" applyFill="1" applyBorder="1"/>
    <xf numFmtId="0" fontId="1" fillId="0" borderId="0" xfId="0" applyFont="1" applyFill="1" applyBorder="1"/>
    <xf numFmtId="0" fontId="0" fillId="0" borderId="2" xfId="0" applyFill="1" applyBorder="1"/>
    <xf numFmtId="0" fontId="0" fillId="0" borderId="1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1" fontId="0" fillId="0" borderId="2" xfId="0" applyNumberFormat="1" applyBorder="1" applyAlignment="1">
      <alignment horizontal="center" vertical="top"/>
    </xf>
    <xf numFmtId="164" fontId="1" fillId="0" borderId="1" xfId="0" applyNumberFormat="1" applyFont="1" applyFill="1" applyBorder="1"/>
    <xf numFmtId="164" fontId="1" fillId="0" borderId="0" xfId="0" applyNumberFormat="1" applyFont="1" applyFill="1" applyBorder="1"/>
    <xf numFmtId="164" fontId="0" fillId="0" borderId="2" xfId="0" applyNumberFormat="1" applyBorder="1"/>
    <xf numFmtId="164" fontId="1" fillId="0" borderId="2" xfId="0" applyNumberFormat="1" applyFont="1" applyBorder="1"/>
    <xf numFmtId="164" fontId="1" fillId="0" borderId="2" xfId="0" applyNumberFormat="1" applyFont="1" applyFill="1" applyBorder="1"/>
    <xf numFmtId="164" fontId="1" fillId="0" borderId="3" xfId="0" applyNumberFormat="1" applyFont="1" applyFill="1" applyBorder="1"/>
    <xf numFmtId="164" fontId="1" fillId="0" borderId="4" xfId="0" applyNumberFormat="1" applyFont="1" applyFill="1" applyBorder="1"/>
    <xf numFmtId="164" fontId="1" fillId="0" borderId="5" xfId="0" applyNumberFormat="1" applyFont="1" applyFill="1" applyBorder="1"/>
    <xf numFmtId="0" fontId="5" fillId="0" borderId="0" xfId="0" applyFont="1" applyAlignment="1">
      <alignment horizontal="left" vertical="top"/>
    </xf>
    <xf numFmtId="165" fontId="5" fillId="0" borderId="0" xfId="0" applyNumberFormat="1" applyFont="1"/>
    <xf numFmtId="0" fontId="5" fillId="0" borderId="0" xfId="0" applyFont="1" applyAlignment="1">
      <alignment horizontal="left"/>
    </xf>
    <xf numFmtId="164" fontId="5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165" fontId="1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quotePrefix="1"/>
    <xf numFmtId="0" fontId="6" fillId="0" borderId="0" xfId="0" applyFont="1"/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plotArea>
      <c:layout>
        <c:manualLayout>
          <c:layoutTarget val="inner"/>
          <c:xMode val="edge"/>
          <c:yMode val="edge"/>
          <c:x val="0.0965392050439742"/>
          <c:y val="0.070671408575551"/>
          <c:w val="0.661627011297501"/>
          <c:h val="0.809187628190059"/>
        </c:manualLayout>
      </c:layout>
      <c:lineChart>
        <c:grouping val="standard"/>
        <c:ser>
          <c:idx val="0"/>
          <c:order val="0"/>
          <c:tx>
            <c:strRef>
              <c:f>Feuil1!$C$18</c:f>
              <c:strCache>
                <c:ptCount val="1"/>
                <c:pt idx="0">
                  <c:v>Rock Creek</c:v>
                </c:pt>
              </c:strCache>
            </c:strRef>
          </c:tx>
          <c:spPr>
            <a:ln w="25400" cap="rnd" cmpd="sng" algn="ctr">
              <a:solidFill>
                <a:srgbClr val="0000FF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Feuil1!$B$19:$B$28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Feuil1!$C$19:$C$28</c:f>
              <c:numCache>
                <c:formatCode>0.000</c:formatCode>
                <c:ptCount val="10"/>
                <c:pt idx="0">
                  <c:v>0.134406429180445</c:v>
                </c:pt>
                <c:pt idx="1">
                  <c:v>0.10795057513978</c:v>
                </c:pt>
                <c:pt idx="2">
                  <c:v>0.133386080130752</c:v>
                </c:pt>
                <c:pt idx="3">
                  <c:v>0.0728972514548711</c:v>
                </c:pt>
                <c:pt idx="4">
                  <c:v>0.0900439989654027</c:v>
                </c:pt>
                <c:pt idx="5">
                  <c:v>0.0551616466262623</c:v>
                </c:pt>
                <c:pt idx="6">
                  <c:v>0.0674407129082819</c:v>
                </c:pt>
                <c:pt idx="7">
                  <c:v>0.0730293744229518</c:v>
                </c:pt>
                <c:pt idx="8">
                  <c:v>0.0947936246453924</c:v>
                </c:pt>
                <c:pt idx="9">
                  <c:v>0.0890914243866585</c:v>
                </c:pt>
              </c:numCache>
            </c:numRef>
          </c:val>
        </c:ser>
        <c:ser>
          <c:idx val="1"/>
          <c:order val="1"/>
          <c:tx>
            <c:strRef>
              <c:f>Feuil1!$D$18</c:f>
              <c:strCache>
                <c:ptCount val="1"/>
                <c:pt idx="0">
                  <c:v>Arkalon GP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cat>
            <c:numRef>
              <c:f>Feuil1!$B$19:$B$28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Feuil1!$D$19:$D$28</c:f>
              <c:numCache>
                <c:formatCode>0.000</c:formatCode>
                <c:ptCount val="10"/>
                <c:pt idx="0">
                  <c:v>0.132126662885546</c:v>
                </c:pt>
                <c:pt idx="1">
                  <c:v>0.0949855979754128</c:v>
                </c:pt>
                <c:pt idx="2">
                  <c:v>0.113467851296245</c:v>
                </c:pt>
                <c:pt idx="4">
                  <c:v>0.10300897612977</c:v>
                </c:pt>
                <c:pt idx="5">
                  <c:v>0.0451774257196613</c:v>
                </c:pt>
                <c:pt idx="6">
                  <c:v>0.0674407129082819</c:v>
                </c:pt>
                <c:pt idx="7">
                  <c:v>0.0604402471149312</c:v>
                </c:pt>
                <c:pt idx="8">
                  <c:v>0.0694588054500202</c:v>
                </c:pt>
                <c:pt idx="9">
                  <c:v>0.0807925511957446</c:v>
                </c:pt>
              </c:numCache>
            </c:numRef>
          </c:val>
        </c:ser>
        <c:ser>
          <c:idx val="2"/>
          <c:order val="2"/>
          <c:tx>
            <c:strRef>
              <c:f>Feuil1!$E$18</c:f>
              <c:strCache>
                <c:ptCount val="1"/>
                <c:pt idx="0">
                  <c:v>Seymour</c:v>
                </c:pt>
              </c:strCache>
            </c:strRef>
          </c:tx>
          <c:marker>
            <c:symbol val="none"/>
          </c:marker>
          <c:cat>
            <c:numRef>
              <c:f>Feuil1!$B$19:$B$28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Feuil1!$E$19:$E$28</c:f>
              <c:numCache>
                <c:formatCode>0.000</c:formatCode>
                <c:ptCount val="10"/>
                <c:pt idx="0">
                  <c:v>0.129068238401326</c:v>
                </c:pt>
                <c:pt idx="1">
                  <c:v>0.126700011152619</c:v>
                </c:pt>
                <c:pt idx="2">
                  <c:v>0.148109336951458</c:v>
                </c:pt>
                <c:pt idx="3">
                  <c:v>0.052570503774531</c:v>
                </c:pt>
                <c:pt idx="5">
                  <c:v>0.0649214839154186</c:v>
                </c:pt>
                <c:pt idx="6">
                  <c:v>0.0722395957900506</c:v>
                </c:pt>
                <c:pt idx="7">
                  <c:v>0.0971630541396711</c:v>
                </c:pt>
                <c:pt idx="8">
                  <c:v>0.109034063760003</c:v>
                </c:pt>
                <c:pt idx="9">
                  <c:v>0.106546102046795</c:v>
                </c:pt>
              </c:numCache>
            </c:numRef>
          </c:val>
        </c:ser>
        <c:ser>
          <c:idx val="3"/>
          <c:order val="3"/>
          <c:tx>
            <c:strRef>
              <c:f>Feuil1!$F$18</c:f>
              <c:strCache>
                <c:ptCount val="1"/>
                <c:pt idx="0">
                  <c:v>Meade Kansas </c:v>
                </c:pt>
              </c:strCache>
            </c:strRef>
          </c:tx>
          <c:marker>
            <c:symbol val="none"/>
          </c:marker>
          <c:cat>
            <c:numRef>
              <c:f>Feuil1!$B$19:$B$28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Feuil1!$F$19:$F$28</c:f>
              <c:numCache>
                <c:formatCode>0.000</c:formatCode>
                <c:ptCount val="10"/>
                <c:pt idx="0">
                  <c:v>0.118190884942254</c:v>
                </c:pt>
                <c:pt idx="2">
                  <c:v>0.0689280909038337</c:v>
                </c:pt>
                <c:pt idx="3">
                  <c:v>0.0147819428851312</c:v>
                </c:pt>
                <c:pt idx="4">
                  <c:v>0.0628917529217878</c:v>
                </c:pt>
                <c:pt idx="5">
                  <c:v>-0.00283030035142451</c:v>
                </c:pt>
              </c:numCache>
            </c:numRef>
          </c:val>
        </c:ser>
        <c:ser>
          <c:idx val="4"/>
          <c:order val="4"/>
          <c:tx>
            <c:strRef>
              <c:f>Feuil1!$G$18</c:f>
              <c:strCache>
                <c:ptCount val="1"/>
                <c:pt idx="0">
                  <c:v>Arkalon MW</c:v>
                </c:pt>
              </c:strCache>
            </c:strRef>
          </c:tx>
          <c:marker>
            <c:symbol val="none"/>
          </c:marker>
          <c:cat>
            <c:numRef>
              <c:f>Feuil1!$B$19:$B$28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Feuil1!$G$19:$G$28</c:f>
              <c:numCache>
                <c:formatCode>0.000</c:formatCode>
                <c:ptCount val="10"/>
                <c:pt idx="0">
                  <c:v>0.116614496707299</c:v>
                </c:pt>
                <c:pt idx="1">
                  <c:v>0.0976097418015615</c:v>
                </c:pt>
                <c:pt idx="2">
                  <c:v>0.075821798851734</c:v>
                </c:pt>
                <c:pt idx="3">
                  <c:v>0.032194744402813</c:v>
                </c:pt>
                <c:pt idx="4">
                  <c:v>0.103647175336319</c:v>
                </c:pt>
                <c:pt idx="5">
                  <c:v>0.0148533427602573</c:v>
                </c:pt>
                <c:pt idx="6">
                  <c:v>0.0390257780936993</c:v>
                </c:pt>
                <c:pt idx="7">
                  <c:v>0.0636219059011205</c:v>
                </c:pt>
                <c:pt idx="9">
                  <c:v>0.0758772822803426</c:v>
                </c:pt>
              </c:numCache>
            </c:numRef>
          </c:val>
        </c:ser>
        <c:ser>
          <c:idx val="5"/>
          <c:order val="5"/>
          <c:tx>
            <c:strRef>
              <c:f>Feuil1!$H$18</c:f>
              <c:strCache>
                <c:ptCount val="1"/>
                <c:pt idx="0">
                  <c:v>Santo Domingo</c:v>
                </c:pt>
              </c:strCache>
            </c:strRef>
          </c:tx>
          <c:marker>
            <c:symbol val="none"/>
          </c:marker>
          <c:cat>
            <c:numRef>
              <c:f>Feuil1!$B$19:$B$28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Feuil1!$H$19:$H$28</c:f>
              <c:numCache>
                <c:formatCode>0.000</c:formatCode>
                <c:ptCount val="10"/>
                <c:pt idx="0">
                  <c:v>0.164420178354223</c:v>
                </c:pt>
                <c:pt idx="1">
                  <c:v>0.14467338216452</c:v>
                </c:pt>
                <c:pt idx="2">
                  <c:v>0.202466999274051</c:v>
                </c:pt>
                <c:pt idx="3">
                  <c:v>0.127204122071435</c:v>
                </c:pt>
                <c:pt idx="4">
                  <c:v>0.13973178315451</c:v>
                </c:pt>
                <c:pt idx="5">
                  <c:v>0.115000348258736</c:v>
                </c:pt>
                <c:pt idx="6">
                  <c:v>0.142581981154167</c:v>
                </c:pt>
                <c:pt idx="8">
                  <c:v>0.122822348245636</c:v>
                </c:pt>
                <c:pt idx="9">
                  <c:v>0.132100206519183</c:v>
                </c:pt>
              </c:numCache>
            </c:numRef>
          </c:val>
        </c:ser>
        <c:ser>
          <c:idx val="6"/>
          <c:order val="6"/>
          <c:tx>
            <c:strRef>
              <c:f>Feuil1!$I$18</c:f>
              <c:strCache>
                <c:ptCount val="1"/>
                <c:pt idx="0">
                  <c:v>Cedazo</c:v>
                </c:pt>
              </c:strCache>
            </c:strRef>
          </c:tx>
          <c:marker>
            <c:symbol val="none"/>
          </c:marker>
          <c:cat>
            <c:numRef>
              <c:f>Feuil1!$B$19:$B$28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Feuil1!$I$19:$I$28</c:f>
              <c:numCache>
                <c:formatCode>0.000</c:formatCode>
                <c:ptCount val="10"/>
                <c:pt idx="0">
                  <c:v>0.131211394934765</c:v>
                </c:pt>
                <c:pt idx="1">
                  <c:v>0.0747822118871257</c:v>
                </c:pt>
                <c:pt idx="2">
                  <c:v>0.124306422278834</c:v>
                </c:pt>
                <c:pt idx="3">
                  <c:v>0.075479783238743</c:v>
                </c:pt>
                <c:pt idx="4">
                  <c:v>0.135011144481926</c:v>
                </c:pt>
                <c:pt idx="6">
                  <c:v>0.0385102949686065</c:v>
                </c:pt>
                <c:pt idx="7">
                  <c:v>0.0591610282757582</c:v>
                </c:pt>
              </c:numCache>
            </c:numRef>
          </c:val>
        </c:ser>
        <c:ser>
          <c:idx val="7"/>
          <c:order val="7"/>
          <c:tx>
            <c:strRef>
              <c:f>Feuil1!$J$18</c:f>
              <c:strCache>
                <c:ptCount val="1"/>
                <c:pt idx="0">
                  <c:v>E. altidens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marker>
            <c:symbol val="none"/>
          </c:marker>
          <c:cat>
            <c:numRef>
              <c:f>Feuil1!$B$19:$B$28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Feuil1!$J$19:$J$28</c:f>
              <c:numCache>
                <c:formatCode>0.000</c:formatCode>
                <c:ptCount val="10"/>
                <c:pt idx="0">
                  <c:v>0.0682169099804155</c:v>
                </c:pt>
                <c:pt idx="1">
                  <c:v>0.0734013061707401</c:v>
                </c:pt>
                <c:pt idx="2">
                  <c:v>0.0942339561686038</c:v>
                </c:pt>
                <c:pt idx="3">
                  <c:v>0.0480228760238104</c:v>
                </c:pt>
                <c:pt idx="4">
                  <c:v>0.0600807755879595</c:v>
                </c:pt>
                <c:pt idx="5">
                  <c:v>0.0260788096883635</c:v>
                </c:pt>
                <c:pt idx="6">
                  <c:v>0.0466854913176624</c:v>
                </c:pt>
                <c:pt idx="9">
                  <c:v>0.0807925511957446</c:v>
                </c:pt>
              </c:numCache>
            </c:numRef>
          </c:val>
        </c:ser>
        <c:ser>
          <c:idx val="8"/>
          <c:order val="8"/>
          <c:tx>
            <c:strRef>
              <c:f>Feuil1!$K$18</c:f>
              <c:strCache>
                <c:ptCount val="1"/>
                <c:pt idx="0">
                  <c:v>Powers Ranch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Feuil1!$B$19:$B$28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Feuil1!$K$19:$K$28</c:f>
              <c:numCache>
                <c:formatCode>0.000</c:formatCode>
                <c:ptCount val="10"/>
                <c:pt idx="0">
                  <c:v>0.069978756136702</c:v>
                </c:pt>
                <c:pt idx="1">
                  <c:v>0.0236296894397445</c:v>
                </c:pt>
                <c:pt idx="2">
                  <c:v>0.0942339561686038</c:v>
                </c:pt>
                <c:pt idx="3">
                  <c:v>0.0434271243346613</c:v>
                </c:pt>
                <c:pt idx="4">
                  <c:v>0.0558298984343011</c:v>
                </c:pt>
                <c:pt idx="5">
                  <c:v>0.0255507920161442</c:v>
                </c:pt>
                <c:pt idx="6">
                  <c:v>0.0476966547125246</c:v>
                </c:pt>
                <c:pt idx="9">
                  <c:v>0.0807925511957446</c:v>
                </c:pt>
              </c:numCache>
            </c:numRef>
          </c:val>
        </c:ser>
        <c:marker val="1"/>
        <c:axId val="326331016"/>
        <c:axId val="239121096"/>
      </c:lineChart>
      <c:catAx>
        <c:axId val="32633101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39121096"/>
        <c:crosses val="autoZero"/>
        <c:auto val="1"/>
        <c:lblAlgn val="ctr"/>
        <c:lblOffset val="100"/>
        <c:tickLblSkip val="1"/>
        <c:tickMarkSkip val="1"/>
      </c:catAx>
      <c:valAx>
        <c:axId val="239121096"/>
        <c:scaling>
          <c:orientation val="minMax"/>
          <c:max val="0.2"/>
          <c:min val="-0.0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32633101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44</xdr:row>
      <xdr:rowOff>0</xdr:rowOff>
    </xdr:from>
    <xdr:to>
      <xdr:col>11</xdr:col>
      <xdr:colOff>635000</xdr:colOff>
      <xdr:row>65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T43"/>
  <sheetViews>
    <sheetView tabSelected="1" workbookViewId="0">
      <selection activeCell="M51" sqref="M51"/>
    </sheetView>
  </sheetViews>
  <sheetFormatPr baseColWidth="10" defaultColWidth="6.83203125" defaultRowHeight="13"/>
  <cols>
    <col min="1" max="1" width="10.5" bestFit="1" customWidth="1"/>
    <col min="2" max="2" width="5" customWidth="1"/>
    <col min="3" max="3" width="11" bestFit="1" customWidth="1"/>
    <col min="4" max="4" width="9.5" bestFit="1" customWidth="1"/>
    <col min="5" max="5" width="9" bestFit="1" customWidth="1"/>
    <col min="6" max="6" width="11.33203125" customWidth="1"/>
    <col min="7" max="9" width="10.1640625" bestFit="1" customWidth="1"/>
    <col min="10" max="10" width="11.83203125" customWidth="1"/>
    <col min="11" max="11" width="11.5" bestFit="1" customWidth="1"/>
    <col min="12" max="13" width="9.6640625" customWidth="1"/>
    <col min="14" max="14" width="7.1640625" bestFit="1" customWidth="1"/>
    <col min="15" max="15" width="7.6640625" bestFit="1" customWidth="1"/>
    <col min="16" max="16" width="7" bestFit="1" customWidth="1"/>
    <col min="17" max="17" width="13.33203125" customWidth="1"/>
    <col min="18" max="20" width="7" bestFit="1" customWidth="1"/>
    <col min="21" max="21" width="8" bestFit="1" customWidth="1"/>
    <col min="22" max="23" width="6.6640625" bestFit="1" customWidth="1"/>
  </cols>
  <sheetData>
    <row r="1" spans="1:20">
      <c r="C1" s="10" t="s">
        <v>1</v>
      </c>
      <c r="D1" s="10" t="s">
        <v>1</v>
      </c>
      <c r="E1" s="10" t="s">
        <v>2</v>
      </c>
      <c r="F1" s="11" t="s">
        <v>1</v>
      </c>
      <c r="G1" s="3" t="s">
        <v>35</v>
      </c>
      <c r="H1" s="10" t="s">
        <v>45</v>
      </c>
      <c r="I1" s="10" t="s">
        <v>9</v>
      </c>
      <c r="J1" s="4" t="s">
        <v>46</v>
      </c>
      <c r="K1" s="49" t="s">
        <v>50</v>
      </c>
    </row>
    <row r="2" spans="1:20">
      <c r="J2" s="4"/>
      <c r="K2" s="4" t="s">
        <v>51</v>
      </c>
    </row>
    <row r="3" spans="1:20" s="10" customFormat="1">
      <c r="B3" s="11"/>
      <c r="H3" s="4" t="s">
        <v>42</v>
      </c>
      <c r="J3" s="3" t="s">
        <v>47</v>
      </c>
      <c r="K3" t="s">
        <v>52</v>
      </c>
      <c r="L3" s="20" t="s">
        <v>26</v>
      </c>
      <c r="M3" s="21" t="s">
        <v>26</v>
      </c>
      <c r="N3" s="21" t="s">
        <v>27</v>
      </c>
      <c r="O3" s="22" t="s">
        <v>28</v>
      </c>
      <c r="Q3" s="45" t="s">
        <v>36</v>
      </c>
      <c r="R3" s="46"/>
      <c r="S3" s="4" t="s">
        <v>37</v>
      </c>
      <c r="T3" s="20" t="s">
        <v>30</v>
      </c>
    </row>
    <row r="4" spans="1:20" s="10" customFormat="1">
      <c r="A4" s="11"/>
      <c r="B4" s="11"/>
      <c r="C4" s="11" t="s">
        <v>5</v>
      </c>
      <c r="D4" s="11" t="s">
        <v>8</v>
      </c>
      <c r="E4" s="12" t="s">
        <v>6</v>
      </c>
      <c r="F4" s="13" t="s">
        <v>12</v>
      </c>
      <c r="G4" s="11" t="s">
        <v>14</v>
      </c>
      <c r="H4" s="3" t="s">
        <v>43</v>
      </c>
      <c r="I4" s="11" t="s">
        <v>13</v>
      </c>
      <c r="J4" s="3" t="s">
        <v>48</v>
      </c>
      <c r="K4" s="3" t="s">
        <v>47</v>
      </c>
      <c r="L4" s="23" t="s">
        <v>29</v>
      </c>
      <c r="M4" s="24" t="s">
        <v>29</v>
      </c>
      <c r="N4" s="24" t="s">
        <v>29</v>
      </c>
      <c r="O4" s="25" t="s">
        <v>29</v>
      </c>
      <c r="Q4" s="46"/>
      <c r="R4" s="46"/>
      <c r="S4" s="1" t="s">
        <v>38</v>
      </c>
      <c r="T4" s="1" t="s">
        <v>38</v>
      </c>
    </row>
    <row r="5" spans="1:20" s="10" customFormat="1">
      <c r="A5" s="41" t="s">
        <v>34</v>
      </c>
      <c r="B5" s="11"/>
      <c r="C5" s="14" t="s">
        <v>3</v>
      </c>
      <c r="D5" s="14" t="s">
        <v>7</v>
      </c>
      <c r="E5" s="14" t="s">
        <v>4</v>
      </c>
      <c r="F5" s="12" t="s">
        <v>10</v>
      </c>
      <c r="G5" s="11" t="s">
        <v>15</v>
      </c>
      <c r="H5" s="4" t="s">
        <v>44</v>
      </c>
      <c r="I5" s="11" t="s">
        <v>11</v>
      </c>
      <c r="J5" s="3" t="s">
        <v>49</v>
      </c>
      <c r="K5" s="3" t="s">
        <v>53</v>
      </c>
      <c r="L5" s="20" t="s">
        <v>30</v>
      </c>
      <c r="M5" s="21" t="s">
        <v>31</v>
      </c>
      <c r="N5" s="21" t="s">
        <v>32</v>
      </c>
      <c r="O5" s="26" t="s">
        <v>33</v>
      </c>
      <c r="Q5" t="s">
        <v>39</v>
      </c>
      <c r="R5" s="45" t="s">
        <v>40</v>
      </c>
      <c r="S5"/>
      <c r="T5" t="s">
        <v>18</v>
      </c>
    </row>
    <row r="6" spans="1:20" s="4" customFormat="1">
      <c r="A6" s="42">
        <v>210.2413793103448</v>
      </c>
      <c r="B6" s="1">
        <v>1</v>
      </c>
      <c r="C6" s="5">
        <v>286.5</v>
      </c>
      <c r="D6" s="5">
        <v>285</v>
      </c>
      <c r="E6" s="6">
        <v>283</v>
      </c>
      <c r="F6">
        <v>276</v>
      </c>
      <c r="G6">
        <v>275</v>
      </c>
      <c r="H6" s="48">
        <v>307</v>
      </c>
      <c r="I6">
        <v>284.39999999999998</v>
      </c>
      <c r="J6">
        <v>246</v>
      </c>
      <c r="K6">
        <v>247</v>
      </c>
      <c r="L6" s="27">
        <v>235</v>
      </c>
      <c r="M6" s="28">
        <v>247.5</v>
      </c>
      <c r="N6" s="28">
        <v>258.5</v>
      </c>
      <c r="O6" s="29">
        <v>245</v>
      </c>
      <c r="Q6" s="45">
        <v>286.5</v>
      </c>
      <c r="R6" s="47">
        <v>265.91666666666669</v>
      </c>
      <c r="S6">
        <v>258.25</v>
      </c>
      <c r="T6" s="45">
        <v>235</v>
      </c>
    </row>
    <row r="7" spans="1:20">
      <c r="A7" s="42">
        <v>26.517241379310338</v>
      </c>
      <c r="B7" s="1">
        <v>3</v>
      </c>
      <c r="C7" s="5">
        <v>34</v>
      </c>
      <c r="D7" s="5">
        <v>33</v>
      </c>
      <c r="E7" s="6">
        <v>35.5</v>
      </c>
      <c r="F7" s="18" t="s">
        <v>25</v>
      </c>
      <c r="G7">
        <v>33.200000000000003</v>
      </c>
      <c r="H7" s="48">
        <v>37</v>
      </c>
      <c r="I7">
        <v>31.5</v>
      </c>
      <c r="J7">
        <v>31.4</v>
      </c>
      <c r="K7" s="50">
        <v>28</v>
      </c>
      <c r="L7" s="27">
        <v>29.5</v>
      </c>
      <c r="M7" s="28">
        <v>32</v>
      </c>
      <c r="N7" s="28">
        <v>33</v>
      </c>
      <c r="O7" s="29">
        <v>33</v>
      </c>
      <c r="Q7" s="45">
        <v>35.5</v>
      </c>
      <c r="R7" s="47">
        <v>32.833333333333336</v>
      </c>
      <c r="S7">
        <v>33</v>
      </c>
      <c r="T7" s="45">
        <v>29.5</v>
      </c>
    </row>
    <row r="8" spans="1:20">
      <c r="A8" s="42">
        <v>21.331034482758625</v>
      </c>
      <c r="B8" s="1">
        <v>4</v>
      </c>
      <c r="C8" s="5">
        <v>29</v>
      </c>
      <c r="D8" s="5">
        <v>27.7</v>
      </c>
      <c r="E8" s="6">
        <v>30</v>
      </c>
      <c r="F8">
        <v>25</v>
      </c>
      <c r="G8">
        <v>25.4</v>
      </c>
      <c r="H8" s="48">
        <v>34</v>
      </c>
      <c r="I8">
        <v>28.4</v>
      </c>
      <c r="J8">
        <v>26.5</v>
      </c>
      <c r="K8">
        <v>26.5</v>
      </c>
      <c r="L8" s="27">
        <v>26.7</v>
      </c>
      <c r="M8" s="28">
        <v>27.6</v>
      </c>
      <c r="N8" s="28">
        <v>30.5</v>
      </c>
      <c r="O8" s="29">
        <v>27.8</v>
      </c>
      <c r="Q8" s="45">
        <v>30.5</v>
      </c>
      <c r="R8" s="47">
        <v>28.583333333333332</v>
      </c>
      <c r="S8">
        <v>30.5</v>
      </c>
      <c r="T8" s="45">
        <v>26.7</v>
      </c>
    </row>
    <row r="9" spans="1:20">
      <c r="A9" s="42">
        <v>42.527586206896544</v>
      </c>
      <c r="B9" s="1">
        <v>5</v>
      </c>
      <c r="C9" s="5">
        <v>50.3</v>
      </c>
      <c r="D9" s="5"/>
      <c r="E9" s="19">
        <v>48</v>
      </c>
      <c r="F9">
        <v>44</v>
      </c>
      <c r="G9">
        <v>45.8</v>
      </c>
      <c r="H9" s="48">
        <v>57</v>
      </c>
      <c r="I9">
        <v>50.6</v>
      </c>
      <c r="J9">
        <v>47.5</v>
      </c>
      <c r="K9">
        <v>47</v>
      </c>
      <c r="L9" s="27">
        <v>50.4</v>
      </c>
      <c r="M9" s="28">
        <v>51.2</v>
      </c>
      <c r="N9" s="28">
        <v>51</v>
      </c>
      <c r="O9" s="29"/>
      <c r="Q9" s="45">
        <v>51.2</v>
      </c>
      <c r="R9" s="47">
        <v>50.18</v>
      </c>
      <c r="S9">
        <v>51</v>
      </c>
      <c r="T9" s="45">
        <v>48</v>
      </c>
    </row>
    <row r="10" spans="1:20">
      <c r="A10" s="42">
        <v>26.820689655172409</v>
      </c>
      <c r="B10" s="1">
        <v>6</v>
      </c>
      <c r="C10" s="5">
        <v>33</v>
      </c>
      <c r="D10" s="5">
        <v>34</v>
      </c>
      <c r="E10" s="6"/>
      <c r="F10">
        <v>31</v>
      </c>
      <c r="G10">
        <v>34.049999999999997</v>
      </c>
      <c r="H10" s="48">
        <v>37</v>
      </c>
      <c r="I10">
        <v>36.6</v>
      </c>
      <c r="J10">
        <v>30.8</v>
      </c>
      <c r="K10">
        <v>30.5</v>
      </c>
      <c r="L10" s="27">
        <v>30.4</v>
      </c>
      <c r="M10" s="28">
        <v>32.9</v>
      </c>
      <c r="N10" s="28">
        <v>32</v>
      </c>
      <c r="O10" s="29"/>
      <c r="Q10" s="45">
        <v>34</v>
      </c>
      <c r="R10" s="47">
        <v>32.46</v>
      </c>
      <c r="S10">
        <v>32</v>
      </c>
      <c r="T10" s="45">
        <v>30.4</v>
      </c>
    </row>
    <row r="11" spans="1:20">
      <c r="A11" s="42">
        <v>38.751724137931028</v>
      </c>
      <c r="B11" s="1">
        <v>10</v>
      </c>
      <c r="C11" s="5">
        <v>44</v>
      </c>
      <c r="D11" s="5">
        <v>43</v>
      </c>
      <c r="E11" s="6">
        <v>45</v>
      </c>
      <c r="F11">
        <v>38.5</v>
      </c>
      <c r="G11">
        <v>40.1</v>
      </c>
      <c r="H11" s="48">
        <v>50.5</v>
      </c>
      <c r="J11">
        <v>41.15</v>
      </c>
      <c r="K11" s="50">
        <v>41.1</v>
      </c>
      <c r="L11" s="27"/>
      <c r="M11" s="28"/>
      <c r="N11" s="28"/>
      <c r="O11" s="29">
        <v>48.2</v>
      </c>
      <c r="Q11" s="45">
        <v>45</v>
      </c>
      <c r="R11" s="47">
        <v>44</v>
      </c>
      <c r="T11" s="45">
        <v>43</v>
      </c>
    </row>
    <row r="12" spans="1:20">
      <c r="A12" s="42">
        <v>38.527586206896551</v>
      </c>
      <c r="B12" s="1">
        <v>11</v>
      </c>
      <c r="C12" s="5">
        <v>45</v>
      </c>
      <c r="D12" s="5">
        <v>45</v>
      </c>
      <c r="E12" s="6">
        <v>45.5</v>
      </c>
      <c r="G12">
        <v>42.15</v>
      </c>
      <c r="H12" s="48">
        <v>53.5</v>
      </c>
      <c r="I12">
        <v>42.1</v>
      </c>
      <c r="J12">
        <v>42.9</v>
      </c>
      <c r="K12" s="45">
        <v>43</v>
      </c>
      <c r="L12" s="27">
        <v>48.8</v>
      </c>
      <c r="M12" s="28">
        <v>48.5</v>
      </c>
      <c r="N12" s="28">
        <v>49</v>
      </c>
      <c r="O12" s="29"/>
      <c r="Q12" s="45">
        <v>49</v>
      </c>
      <c r="R12" s="47">
        <v>46.966666666666669</v>
      </c>
      <c r="S12">
        <v>49</v>
      </c>
      <c r="T12" s="45">
        <v>45</v>
      </c>
    </row>
    <row r="13" spans="1:20">
      <c r="A13" s="42">
        <v>29.582758620689649</v>
      </c>
      <c r="B13" s="1">
        <v>12</v>
      </c>
      <c r="C13" s="5">
        <v>35</v>
      </c>
      <c r="D13" s="5">
        <v>34</v>
      </c>
      <c r="E13" s="6">
        <v>37</v>
      </c>
      <c r="G13">
        <v>34.25</v>
      </c>
      <c r="H13" s="48"/>
      <c r="I13">
        <v>33.9</v>
      </c>
      <c r="L13" s="27">
        <v>37.799999999999997</v>
      </c>
      <c r="M13" s="28">
        <v>37.299999999999997</v>
      </c>
      <c r="N13" s="28">
        <v>37</v>
      </c>
      <c r="O13" s="29">
        <v>35.799999999999997</v>
      </c>
      <c r="Q13" s="45">
        <v>37.799999999999997</v>
      </c>
      <c r="R13" s="47">
        <v>36.35</v>
      </c>
      <c r="S13">
        <v>37</v>
      </c>
      <c r="T13" s="45">
        <v>34</v>
      </c>
    </row>
    <row r="14" spans="1:20">
      <c r="A14" s="42">
        <v>24.11724137931035</v>
      </c>
      <c r="B14" s="1">
        <v>13</v>
      </c>
      <c r="C14" s="5">
        <v>30</v>
      </c>
      <c r="D14" s="5">
        <v>28.3</v>
      </c>
      <c r="E14" s="6">
        <v>31</v>
      </c>
      <c r="H14" s="48">
        <v>32</v>
      </c>
      <c r="L14" s="27">
        <v>31.6</v>
      </c>
      <c r="M14" s="28">
        <v>31.9</v>
      </c>
      <c r="N14" s="28"/>
      <c r="O14" s="29">
        <v>31.7</v>
      </c>
      <c r="Q14" s="45">
        <v>31.9</v>
      </c>
      <c r="R14" s="47">
        <v>30.56</v>
      </c>
      <c r="S14" s="47"/>
      <c r="T14" s="45">
        <v>28.3</v>
      </c>
    </row>
    <row r="15" spans="1:20">
      <c r="A15" s="42">
        <v>25.820689655172409</v>
      </c>
      <c r="B15" s="1">
        <v>14</v>
      </c>
      <c r="C15" s="5">
        <v>31.7</v>
      </c>
      <c r="D15" s="5">
        <v>31.1</v>
      </c>
      <c r="E15" s="6">
        <v>33</v>
      </c>
      <c r="G15">
        <v>30.75</v>
      </c>
      <c r="H15" s="48">
        <v>35</v>
      </c>
      <c r="J15">
        <v>31.1</v>
      </c>
      <c r="K15">
        <v>31.1</v>
      </c>
      <c r="L15" s="27">
        <v>34.5</v>
      </c>
      <c r="M15" s="28">
        <v>33.799999999999997</v>
      </c>
      <c r="N15" s="28"/>
      <c r="O15" s="29">
        <v>32.700000000000003</v>
      </c>
      <c r="Q15" s="45">
        <v>34.5</v>
      </c>
      <c r="R15" s="47">
        <v>32.82</v>
      </c>
      <c r="S15" s="47"/>
      <c r="T15" s="45">
        <v>31.1</v>
      </c>
    </row>
    <row r="16" spans="1:20">
      <c r="A16" s="42">
        <v>33.948275862068975</v>
      </c>
      <c r="B16" s="1">
        <v>7</v>
      </c>
      <c r="C16" s="5">
        <v>43</v>
      </c>
      <c r="D16" s="5"/>
      <c r="E16" s="5"/>
      <c r="H16" s="48">
        <v>50</v>
      </c>
      <c r="L16" s="27">
        <v>41.8</v>
      </c>
      <c r="M16" s="28">
        <v>41.3</v>
      </c>
      <c r="N16" s="28"/>
      <c r="O16" s="29"/>
      <c r="Q16" s="45">
        <v>43</v>
      </c>
      <c r="R16" s="47">
        <v>42.033333333333331</v>
      </c>
      <c r="S16" s="47"/>
      <c r="T16" s="45">
        <v>41.3</v>
      </c>
    </row>
    <row r="17" spans="1:20">
      <c r="A17" s="42">
        <v>12.372413793103451</v>
      </c>
      <c r="B17" s="1">
        <v>8</v>
      </c>
      <c r="C17" s="5">
        <v>15</v>
      </c>
      <c r="D17" s="5">
        <v>15</v>
      </c>
      <c r="E17" s="5"/>
      <c r="H17" s="48">
        <v>18</v>
      </c>
      <c r="L17" s="27">
        <v>16.3</v>
      </c>
      <c r="M17" s="28">
        <v>17.5</v>
      </c>
      <c r="N17" s="28"/>
      <c r="O17" s="29"/>
      <c r="Q17" s="45">
        <v>17.5</v>
      </c>
      <c r="R17" s="47">
        <v>15.95</v>
      </c>
      <c r="S17" s="47"/>
      <c r="T17" s="45">
        <v>15</v>
      </c>
    </row>
    <row r="18" spans="1:20" s="4" customFormat="1">
      <c r="A18" s="43" t="s">
        <v>0</v>
      </c>
      <c r="B18" s="3"/>
      <c r="C18" s="9" t="str">
        <f t="shared" ref="C18:I18" si="0">C5</f>
        <v>Rock Creek</v>
      </c>
      <c r="D18" s="9" t="str">
        <f t="shared" si="0"/>
        <v>Arkalon GP</v>
      </c>
      <c r="E18" s="9" t="str">
        <f t="shared" si="0"/>
        <v>Seymour</v>
      </c>
      <c r="F18" s="9" t="str">
        <f t="shared" si="0"/>
        <v xml:space="preserve">Meade Kansas </v>
      </c>
      <c r="G18" s="9" t="str">
        <f t="shared" si="0"/>
        <v>Arkalon MW</v>
      </c>
      <c r="H18" s="9" t="str">
        <f t="shared" ref="H18" si="1">H5</f>
        <v>Santo Domingo</v>
      </c>
      <c r="I18" s="9" t="str">
        <f t="shared" si="0"/>
        <v>Cedazo</v>
      </c>
      <c r="J18" s="9" t="str">
        <f t="shared" ref="J18:K18" si="2">J5</f>
        <v>E. altidens</v>
      </c>
      <c r="K18" s="9" t="str">
        <f t="shared" si="2"/>
        <v>Powers Ranch</v>
      </c>
      <c r="L18" s="30" t="str">
        <f>L5</f>
        <v>HS 6779 !</v>
      </c>
      <c r="M18" s="31" t="str">
        <f>M5</f>
        <v>HS 6254b</v>
      </c>
      <c r="N18" s="31" t="str">
        <f>N5</f>
        <v>HS 6586</v>
      </c>
      <c r="O18" s="32" t="str">
        <f>O5</f>
        <v>HS 3909bis</v>
      </c>
      <c r="Q18" s="1" t="s">
        <v>39</v>
      </c>
      <c r="R18" s="1" t="str">
        <f>R5</f>
        <v>E. calobatus, n=3-6</v>
      </c>
      <c r="S18" s="1" t="str">
        <f>S3</f>
        <v>UNSM 6586</v>
      </c>
      <c r="T18" s="1" t="s">
        <v>41</v>
      </c>
    </row>
    <row r="19" spans="1:20">
      <c r="A19" s="44">
        <v>2.3227181971229638</v>
      </c>
      <c r="B19" s="1">
        <v>1</v>
      </c>
      <c r="C19" s="7">
        <f t="shared" ref="C19:O19" si="3">LOG10(C6)-$A19</f>
        <v>0.13440642918044521</v>
      </c>
      <c r="D19" s="8">
        <f t="shared" si="3"/>
        <v>0.13212666288554642</v>
      </c>
      <c r="E19" s="7">
        <f t="shared" si="3"/>
        <v>0.12906823840132642</v>
      </c>
      <c r="F19" s="7">
        <f t="shared" si="3"/>
        <v>0.11819088494225394</v>
      </c>
      <c r="G19" s="7">
        <f t="shared" si="3"/>
        <v>0.11661449670729906</v>
      </c>
      <c r="H19" s="7">
        <f t="shared" ref="H19" si="4">LOG10(H6)-$A19</f>
        <v>0.16442017835422273</v>
      </c>
      <c r="I19" s="7">
        <f t="shared" si="3"/>
        <v>0.13121139493476486</v>
      </c>
      <c r="J19" s="7">
        <f t="shared" ref="J19:K19" si="5">LOG10(J6)-$A19</f>
        <v>6.8216909980415519E-2</v>
      </c>
      <c r="K19" s="7">
        <f t="shared" si="5"/>
        <v>6.9978756136702014E-2</v>
      </c>
      <c r="L19" s="33">
        <f t="shared" si="3"/>
        <v>4.834966514877248E-2</v>
      </c>
      <c r="M19" s="34">
        <f t="shared" si="3"/>
        <v>7.0857006146623824E-2</v>
      </c>
      <c r="N19" s="34">
        <f t="shared" si="3"/>
        <v>8.9742350306997398E-2</v>
      </c>
      <c r="O19" s="35">
        <f t="shared" si="3"/>
        <v>6.6447887241568804E-2</v>
      </c>
      <c r="Q19" s="7">
        <f t="shared" ref="Q19:T30" si="6">LOG10(Q6)-$A19</f>
        <v>0.13440642918044521</v>
      </c>
      <c r="R19" s="7">
        <f t="shared" si="6"/>
        <v>0.10202736102292187</v>
      </c>
      <c r="S19" s="7">
        <f>LOG10(S6)-$A19</f>
        <v>8.9322133068694409E-2</v>
      </c>
      <c r="T19" s="7">
        <f t="shared" si="6"/>
        <v>4.834966514877248E-2</v>
      </c>
    </row>
    <row r="20" spans="1:20">
      <c r="A20" s="44">
        <v>1.4235283419024747</v>
      </c>
      <c r="B20" s="1">
        <v>3</v>
      </c>
      <c r="C20" s="7">
        <f t="shared" ref="C20:E21" si="7">LOG10(C7)-$A20</f>
        <v>0.10795057513978046</v>
      </c>
      <c r="D20" s="8">
        <f t="shared" si="7"/>
        <v>9.4985597975412839E-2</v>
      </c>
      <c r="E20" s="7">
        <f t="shared" si="7"/>
        <v>0.12670001115261931</v>
      </c>
      <c r="F20" s="7"/>
      <c r="G20" s="7">
        <f t="shared" ref="G20:I23" si="8">LOG10(G7)-$A20</f>
        <v>9.7609741801561567E-2</v>
      </c>
      <c r="H20" s="7">
        <f t="shared" ref="H20" si="9">LOG10(H7)-$A20</f>
        <v>0.1446733821645203</v>
      </c>
      <c r="I20" s="7">
        <f t="shared" si="8"/>
        <v>7.4782211887125749E-2</v>
      </c>
      <c r="J20" s="7">
        <f t="shared" ref="J20:K20" si="10">LOG10(J7)-$A20</f>
        <v>7.3401306170740144E-2</v>
      </c>
      <c r="K20" s="7">
        <f t="shared" si="10"/>
        <v>2.3629689439744528E-2</v>
      </c>
      <c r="L20" s="33">
        <f t="shared" ref="L20:O21" si="11">LOG10(L7)-$A20</f>
        <v>4.6293674075688296E-2</v>
      </c>
      <c r="M20" s="34">
        <f t="shared" si="11"/>
        <v>8.1621636417431365E-2</v>
      </c>
      <c r="N20" s="34">
        <f t="shared" si="11"/>
        <v>9.4985597975412839E-2</v>
      </c>
      <c r="O20" s="35">
        <f t="shared" si="11"/>
        <v>9.4985597975412839E-2</v>
      </c>
      <c r="Q20" s="7">
        <f t="shared" si="6"/>
        <v>0.12670001115261931</v>
      </c>
      <c r="R20" s="7">
        <f t="shared" si="6"/>
        <v>9.2786633875474589E-2</v>
      </c>
      <c r="S20" s="7">
        <f>LOG10(S7)-$A20</f>
        <v>9.4985597975412839E-2</v>
      </c>
      <c r="T20" s="7">
        <f t="shared" si="6"/>
        <v>4.6293674075688296E-2</v>
      </c>
    </row>
    <row r="21" spans="1:20">
      <c r="A21" s="44">
        <v>1.329011917768204</v>
      </c>
      <c r="B21" s="1">
        <v>4</v>
      </c>
      <c r="C21" s="7">
        <f t="shared" si="7"/>
        <v>0.13338608013075204</v>
      </c>
      <c r="D21" s="8">
        <f t="shared" si="7"/>
        <v>0.11346785129624459</v>
      </c>
      <c r="E21" s="7">
        <f t="shared" si="7"/>
        <v>0.14810933695145834</v>
      </c>
      <c r="F21" s="7">
        <f>LOG10(F8)-$A21</f>
        <v>6.8928090903833672E-2</v>
      </c>
      <c r="G21" s="7">
        <f t="shared" si="8"/>
        <v>7.5821798851734012E-2</v>
      </c>
      <c r="H21" s="7">
        <f t="shared" ref="H21" si="12">LOG10(H8)-$A21</f>
        <v>0.2024669992740511</v>
      </c>
      <c r="I21" s="7">
        <f t="shared" si="8"/>
        <v>0.12430642227883371</v>
      </c>
      <c r="J21" s="7">
        <f t="shared" ref="J21:K21" si="13">LOG10(J8)-$A21</f>
        <v>9.4233956168603861E-2</v>
      </c>
      <c r="K21" s="7">
        <f t="shared" si="13"/>
        <v>9.4233956168603861E-2</v>
      </c>
      <c r="L21" s="33">
        <f t="shared" si="11"/>
        <v>9.7499343596371135E-2</v>
      </c>
      <c r="M21" s="34">
        <f t="shared" si="11"/>
        <v>0.11189716429701368</v>
      </c>
      <c r="N21" s="34">
        <f t="shared" si="11"/>
        <v>0.15528792157858184</v>
      </c>
      <c r="O21" s="36">
        <f t="shared" si="11"/>
        <v>0.11503287814987218</v>
      </c>
      <c r="Q21" s="7">
        <f t="shared" si="6"/>
        <v>0.15528792157858184</v>
      </c>
      <c r="R21" s="7">
        <f t="shared" si="6"/>
        <v>0.12710095622694162</v>
      </c>
      <c r="S21" s="7">
        <f>LOG10(S8)-$A21</f>
        <v>0.15528792157858184</v>
      </c>
      <c r="T21" s="7">
        <f t="shared" si="6"/>
        <v>9.7499343596371135E-2</v>
      </c>
    </row>
    <row r="22" spans="1:20">
      <c r="A22" s="44">
        <v>1.6286707336010562</v>
      </c>
      <c r="B22" s="1">
        <v>5</v>
      </c>
      <c r="C22" s="7">
        <f t="shared" ref="C22:C30" si="14">LOG10(C9)-$A22</f>
        <v>7.2897251454871137E-2</v>
      </c>
      <c r="D22" s="8"/>
      <c r="E22" s="7">
        <f>LOG10(E9)-$A22</f>
        <v>5.2570503774530986E-2</v>
      </c>
      <c r="F22" s="7">
        <f>LOG10(F9)-$A22</f>
        <v>1.4781942885131238E-2</v>
      </c>
      <c r="G22" s="7">
        <f t="shared" si="8"/>
        <v>3.2194744402813003E-2</v>
      </c>
      <c r="H22" s="7">
        <f t="shared" ref="H22" si="15">LOG10(H9)-$A22</f>
        <v>0.12720412207143528</v>
      </c>
      <c r="I22" s="7">
        <f t="shared" si="8"/>
        <v>7.5479783238743048E-2</v>
      </c>
      <c r="J22" s="7">
        <f t="shared" ref="J22:K22" si="16">LOG10(J9)-$A22</f>
        <v>4.802287602381039E-2</v>
      </c>
      <c r="K22" s="7">
        <f t="shared" si="16"/>
        <v>4.3427124334661338E-2</v>
      </c>
      <c r="L22" s="33">
        <f t="shared" ref="L22:N23" si="17">LOG10(L9)-$A22</f>
        <v>7.3759802844469036E-2</v>
      </c>
      <c r="M22" s="34">
        <f t="shared" si="17"/>
        <v>8.0599227374774651E-2</v>
      </c>
      <c r="N22" s="34">
        <f t="shared" si="17"/>
        <v>7.8899442496880079E-2</v>
      </c>
      <c r="O22" s="36"/>
      <c r="Q22" s="7">
        <f t="shared" si="6"/>
        <v>8.0599227374774651E-2</v>
      </c>
      <c r="R22" s="7">
        <f t="shared" si="6"/>
        <v>7.185992337753544E-2</v>
      </c>
      <c r="S22" s="7">
        <f>LOG10(S9)-$A22</f>
        <v>7.8899442496880079E-2</v>
      </c>
      <c r="T22" s="7">
        <f t="shared" si="6"/>
        <v>5.2570503774530986E-2</v>
      </c>
    </row>
    <row r="23" spans="1:20">
      <c r="A23" s="44">
        <v>1.4284699409124848</v>
      </c>
      <c r="B23" s="1">
        <v>6</v>
      </c>
      <c r="C23" s="7">
        <f t="shared" si="14"/>
        <v>9.0043998965402716E-2</v>
      </c>
      <c r="D23" s="8">
        <f t="shared" ref="D23:D28" si="18">LOG10(D10)-$A23</f>
        <v>0.10300897612977034</v>
      </c>
      <c r="E23" s="7"/>
      <c r="F23" s="7">
        <f>LOG10(F10)-$A23</f>
        <v>6.2891752921787836E-2</v>
      </c>
      <c r="G23" s="7">
        <f t="shared" si="8"/>
        <v>0.10364717533631906</v>
      </c>
      <c r="H23" s="7">
        <f t="shared" ref="H23" si="19">LOG10(H10)-$A23</f>
        <v>0.13973178315451018</v>
      </c>
      <c r="I23" s="7">
        <f t="shared" si="8"/>
        <v>0.13501114448192597</v>
      </c>
      <c r="J23" s="7">
        <f t="shared" ref="J23:K23" si="20">LOG10(J10)-$A23</f>
        <v>6.0080775587959545E-2</v>
      </c>
      <c r="K23" s="7">
        <f t="shared" si="20"/>
        <v>5.5829898434301084E-2</v>
      </c>
      <c r="L23" s="33">
        <f t="shared" si="17"/>
        <v>5.440364269626885E-2</v>
      </c>
      <c r="M23" s="34">
        <f t="shared" si="17"/>
        <v>8.8725957037489422E-2</v>
      </c>
      <c r="N23" s="34">
        <f t="shared" si="17"/>
        <v>7.6680037407421242E-2</v>
      </c>
      <c r="O23" s="35"/>
      <c r="Q23" s="7">
        <f t="shared" si="6"/>
        <v>0.10300897612977034</v>
      </c>
      <c r="R23" s="7">
        <f t="shared" si="6"/>
        <v>8.2878574577728292E-2</v>
      </c>
      <c r="S23" s="7">
        <f>LOG10(S10)-$A23</f>
        <v>7.6680037407421242E-2</v>
      </c>
      <c r="T23" s="7">
        <f t="shared" si="6"/>
        <v>5.440364269626885E-2</v>
      </c>
    </row>
    <row r="24" spans="1:20">
      <c r="A24" s="44">
        <v>1.5882910298599251</v>
      </c>
      <c r="B24" s="1">
        <v>10</v>
      </c>
      <c r="C24" s="7">
        <f t="shared" si="14"/>
        <v>5.5161646626262328E-2</v>
      </c>
      <c r="D24" s="8">
        <f t="shared" si="18"/>
        <v>4.5177425719661324E-2</v>
      </c>
      <c r="E24" s="7">
        <f>LOG10(E11)-$A24</f>
        <v>6.4921483915418632E-2</v>
      </c>
      <c r="F24" s="7">
        <f>LOG10(F11)-$A24</f>
        <v>-2.8303003514245084E-3</v>
      </c>
      <c r="G24" s="7">
        <f>LOG10(G11)-$A24</f>
        <v>1.4853342760257293E-2</v>
      </c>
      <c r="H24" s="7">
        <f>LOG10(H11)-$A24</f>
        <v>0.11500034825873628</v>
      </c>
      <c r="I24" s="7"/>
      <c r="J24" s="7">
        <f>LOG10(J11)-$A24</f>
        <v>2.6078809688363513E-2</v>
      </c>
      <c r="K24" s="7">
        <f>LOG10(K11)-$A24</f>
        <v>2.5550792016144186E-2</v>
      </c>
      <c r="L24" s="33"/>
      <c r="M24" s="34"/>
      <c r="N24" s="34"/>
      <c r="O24" s="35">
        <f>LOG10(O11)-$A24</f>
        <v>9.4756008378924506E-2</v>
      </c>
      <c r="Q24" s="7">
        <f t="shared" si="6"/>
        <v>6.4921483915418632E-2</v>
      </c>
      <c r="R24" s="7">
        <f t="shared" si="6"/>
        <v>5.5161646626262328E-2</v>
      </c>
      <c r="S24" s="7"/>
      <c r="T24" s="7">
        <f t="shared" si="6"/>
        <v>4.5177425719661324E-2</v>
      </c>
    </row>
    <row r="25" spans="1:20">
      <c r="A25" s="44">
        <v>1.5857718008670618</v>
      </c>
      <c r="B25" s="1">
        <v>11</v>
      </c>
      <c r="C25" s="7">
        <f t="shared" si="14"/>
        <v>6.7440712908281908E-2</v>
      </c>
      <c r="D25" s="8">
        <f t="shared" si="18"/>
        <v>6.7440712908281908E-2</v>
      </c>
      <c r="E25" s="7">
        <f>LOG10(E12)-$A25</f>
        <v>7.223959579005057E-2</v>
      </c>
      <c r="F25" s="7"/>
      <c r="G25" s="7">
        <f>LOG10(G12)-$A25</f>
        <v>3.9025778093699337E-2</v>
      </c>
      <c r="H25" s="7">
        <f>LOG10(H12)-$A25</f>
        <v>0.14258198115416665</v>
      </c>
      <c r="I25" s="7">
        <f>LOG10(I12)-$A25</f>
        <v>3.8510294968606473E-2</v>
      </c>
      <c r="J25" s="7">
        <f>LOG10(J12)-$A25</f>
        <v>4.668549131766242E-2</v>
      </c>
      <c r="K25" s="7">
        <f>LOG10(K12)-$A25</f>
        <v>4.76966547125246E-2</v>
      </c>
      <c r="L25" s="33">
        <f t="shared" ref="L25:N30" si="21">LOG10(L12)-$A25</f>
        <v>0.10264802113564886</v>
      </c>
      <c r="M25" s="34">
        <f t="shared" si="21"/>
        <v>9.9969937735201908E-2</v>
      </c>
      <c r="N25" s="34">
        <f>LOG10(N12)-$A25</f>
        <v>0.10442427916145181</v>
      </c>
      <c r="O25" s="35"/>
      <c r="Q25" s="7">
        <f t="shared" si="6"/>
        <v>0.10442427916145181</v>
      </c>
      <c r="R25" s="7">
        <f t="shared" si="6"/>
        <v>8.6017937522632204E-2</v>
      </c>
      <c r="S25" s="7">
        <f>LOG10(S12)-$A25</f>
        <v>0.10442427916145181</v>
      </c>
      <c r="T25" s="7">
        <f t="shared" si="6"/>
        <v>6.7440712908281908E-2</v>
      </c>
    </row>
    <row r="26" spans="1:20">
      <c r="A26" s="44">
        <v>1.4710386699273239</v>
      </c>
      <c r="B26" s="1">
        <v>12</v>
      </c>
      <c r="C26" s="7">
        <f t="shared" si="14"/>
        <v>7.3029374422951765E-2</v>
      </c>
      <c r="D26" s="8">
        <f t="shared" si="18"/>
        <v>6.0440247114931234E-2</v>
      </c>
      <c r="E26" s="7">
        <f>LOG10(E13)-$A26</f>
        <v>9.7163054139671079E-2</v>
      </c>
      <c r="F26" s="7"/>
      <c r="G26" s="7">
        <f>LOG10(G13)-$A26</f>
        <v>6.362190590112049E-2</v>
      </c>
      <c r="H26" s="7"/>
      <c r="I26" s="7">
        <f>LOG10(I13)-$A26</f>
        <v>5.9161028275758198E-2</v>
      </c>
      <c r="J26" s="7"/>
      <c r="K26" s="7"/>
      <c r="L26" s="33">
        <f t="shared" si="21"/>
        <v>0.10645312990990141</v>
      </c>
      <c r="M26" s="34">
        <f t="shared" si="21"/>
        <v>0.10067016188136368</v>
      </c>
      <c r="N26" s="34">
        <f t="shared" si="21"/>
        <v>9.7163054139671079E-2</v>
      </c>
      <c r="O26" s="35"/>
      <c r="Q26" s="7">
        <f t="shared" si="6"/>
        <v>0.10645312990990141</v>
      </c>
      <c r="R26" s="7">
        <f t="shared" si="6"/>
        <v>8.9465745267732766E-2</v>
      </c>
      <c r="S26" s="7">
        <f>LOG10(S13)-$A26</f>
        <v>9.7163054139671079E-2</v>
      </c>
      <c r="T26" s="7">
        <f t="shared" si="6"/>
        <v>6.0440247114931234E-2</v>
      </c>
    </row>
    <row r="27" spans="1:20">
      <c r="A27" s="44">
        <v>1.38232763007427</v>
      </c>
      <c r="B27" s="1">
        <v>13</v>
      </c>
      <c r="C27" s="7">
        <f t="shared" si="14"/>
        <v>9.4793624645392427E-2</v>
      </c>
      <c r="D27" s="8">
        <f t="shared" si="18"/>
        <v>6.9458805450020256E-2</v>
      </c>
      <c r="E27" s="7">
        <f>LOG10(E14)-$A27</f>
        <v>0.10903406376000269</v>
      </c>
      <c r="F27" s="7"/>
      <c r="G27" s="7"/>
      <c r="H27" s="7">
        <f t="shared" ref="H27:H30" si="22">LOG10(H14)-$A27</f>
        <v>0.12282234824563609</v>
      </c>
      <c r="I27" s="7"/>
      <c r="J27" s="7"/>
      <c r="K27" s="7"/>
      <c r="L27" s="33">
        <f t="shared" si="21"/>
        <v>0.11735945254413394</v>
      </c>
      <c r="M27" s="34">
        <f t="shared" si="21"/>
        <v>0.12146305298291105</v>
      </c>
      <c r="N27" s="34"/>
      <c r="O27" s="35">
        <f>LOG10(O14)-$A27</f>
        <v>0.11873163214348148</v>
      </c>
      <c r="Q27" s="7">
        <f t="shared" si="6"/>
        <v>0.12146305298291105</v>
      </c>
      <c r="R27" s="7">
        <f t="shared" si="6"/>
        <v>0.10282571982938227</v>
      </c>
      <c r="S27" s="7"/>
      <c r="T27" s="7">
        <f t="shared" si="6"/>
        <v>6.9458805450020256E-2</v>
      </c>
    </row>
    <row r="28" spans="1:20">
      <c r="A28" s="44">
        <v>1.4119678378310929</v>
      </c>
      <c r="B28" s="1">
        <v>14</v>
      </c>
      <c r="C28" s="7">
        <f t="shared" si="14"/>
        <v>8.9091424386658513E-2</v>
      </c>
      <c r="D28" s="8">
        <f t="shared" si="18"/>
        <v>8.0792551195744577E-2</v>
      </c>
      <c r="E28" s="7">
        <f>LOG10(E15)-$A28</f>
        <v>0.1065461020467946</v>
      </c>
      <c r="F28" s="7"/>
      <c r="G28" s="7">
        <f>LOG10(G15)-$A28</f>
        <v>7.5877282280342628E-2</v>
      </c>
      <c r="H28" s="7">
        <f t="shared" si="22"/>
        <v>0.13210020651918275</v>
      </c>
      <c r="I28" s="7"/>
      <c r="J28" s="7">
        <f>LOG10(J15)-$A28</f>
        <v>8.0792551195744577E-2</v>
      </c>
      <c r="K28" s="7">
        <f>LOG10(K15)-$A28</f>
        <v>8.0792551195744577E-2</v>
      </c>
      <c r="L28" s="33">
        <f t="shared" si="21"/>
        <v>0.12585125724218127</v>
      </c>
      <c r="M28" s="34">
        <f t="shared" si="21"/>
        <v>0.11694886244656177</v>
      </c>
      <c r="N28" s="34"/>
      <c r="O28" s="35">
        <f>LOG10(O15)-$A28</f>
        <v>0.10257991482919326</v>
      </c>
      <c r="Q28" s="7">
        <f t="shared" si="6"/>
        <v>0.12585125724218127</v>
      </c>
      <c r="R28" s="7">
        <f t="shared" si="6"/>
        <v>0.10417073888598138</v>
      </c>
      <c r="S28" s="7"/>
      <c r="T28" s="7">
        <f t="shared" si="6"/>
        <v>8.0792551195744577E-2</v>
      </c>
    </row>
    <row r="29" spans="1:20">
      <c r="A29" s="44">
        <v>1.5308177225751811</v>
      </c>
      <c r="B29" s="1">
        <v>7</v>
      </c>
      <c r="C29" s="7">
        <f t="shared" si="14"/>
        <v>0.1026507330044053</v>
      </c>
      <c r="D29" s="8"/>
      <c r="E29" s="7"/>
      <c r="F29" s="7"/>
      <c r="G29" s="7"/>
      <c r="H29" s="7">
        <f t="shared" si="22"/>
        <v>0.16815228176083763</v>
      </c>
      <c r="I29" s="7"/>
      <c r="J29" s="7"/>
      <c r="K29" s="7"/>
      <c r="L29" s="33">
        <f t="shared" si="21"/>
        <v>9.0358559199854138E-2</v>
      </c>
      <c r="M29" s="34">
        <f t="shared" si="21"/>
        <v>8.5132329081219815E-2</v>
      </c>
      <c r="N29" s="34"/>
      <c r="O29" s="37"/>
      <c r="Q29" s="7">
        <f t="shared" si="6"/>
        <v>0.1026507330044053</v>
      </c>
      <c r="R29" s="7">
        <f t="shared" si="6"/>
        <v>9.2776109278237984E-2</v>
      </c>
      <c r="S29" s="7"/>
      <c r="T29" s="7">
        <f t="shared" si="6"/>
        <v>8.5132329081219815E-2</v>
      </c>
    </row>
    <row r="30" spans="1:20">
      <c r="A30" s="44">
        <v>1.0924544364730981</v>
      </c>
      <c r="B30" s="1">
        <v>8</v>
      </c>
      <c r="C30" s="7">
        <f t="shared" si="14"/>
        <v>8.3636822582583203E-2</v>
      </c>
      <c r="D30" s="8">
        <f>LOG10(D17)-$A30</f>
        <v>8.3636822582583203E-2</v>
      </c>
      <c r="E30" s="7"/>
      <c r="F30" s="7"/>
      <c r="G30" s="7"/>
      <c r="H30" s="7">
        <f t="shared" si="22"/>
        <v>0.16281806863020787</v>
      </c>
      <c r="I30" s="7"/>
      <c r="J30" s="7"/>
      <c r="K30" s="7"/>
      <c r="L30" s="38">
        <f t="shared" si="21"/>
        <v>0.11973316793085975</v>
      </c>
      <c r="M30" s="39">
        <f t="shared" si="21"/>
        <v>0.15058361221319627</v>
      </c>
      <c r="N30" s="39"/>
      <c r="O30" s="40"/>
      <c r="Q30" s="7">
        <f t="shared" si="6"/>
        <v>0.15058361221319627</v>
      </c>
      <c r="R30" s="7">
        <f t="shared" si="6"/>
        <v>0.11030625092010182</v>
      </c>
      <c r="S30" s="7"/>
      <c r="T30" s="7">
        <f t="shared" si="6"/>
        <v>8.3636822582583203E-2</v>
      </c>
    </row>
    <row r="31" spans="1:20">
      <c r="B31" s="1"/>
      <c r="C31" s="15" t="s">
        <v>16</v>
      </c>
      <c r="D31" s="15" t="s">
        <v>17</v>
      </c>
      <c r="E31" s="15" t="s">
        <v>18</v>
      </c>
      <c r="F31" s="15" t="s">
        <v>19</v>
      </c>
      <c r="G31" s="15" t="s">
        <v>20</v>
      </c>
      <c r="H31" s="15" t="s">
        <v>21</v>
      </c>
      <c r="J31" t="s">
        <v>22</v>
      </c>
      <c r="K31" t="s">
        <v>23</v>
      </c>
      <c r="L31" t="s">
        <v>24</v>
      </c>
    </row>
    <row r="32" spans="1:20">
      <c r="B32" s="1">
        <v>1</v>
      </c>
      <c r="C32">
        <f>COUNT(C6:G6)</f>
        <v>5</v>
      </c>
      <c r="D32" s="16">
        <f>AVERAGE(C6:G6)</f>
        <v>281.10000000000002</v>
      </c>
      <c r="E32">
        <f>MIN(C6:G6)</f>
        <v>275</v>
      </c>
      <c r="F32">
        <f>MAX(C6:G6)</f>
        <v>286.5</v>
      </c>
      <c r="G32" s="17">
        <f>STDEV(C6:G6)</f>
        <v>5.2725705305859032</v>
      </c>
      <c r="H32" s="17">
        <f>G32*100/D32</f>
        <v>1.8756921133354334</v>
      </c>
      <c r="I32">
        <v>1</v>
      </c>
      <c r="J32" s="2">
        <f>LOG10(D32)-$A19</f>
        <v>0.12614264848447698</v>
      </c>
      <c r="K32" s="2">
        <f t="shared" ref="K32:L43" si="23">LOG10(E32)-$A19</f>
        <v>0.11661449670729906</v>
      </c>
      <c r="L32" s="2">
        <f t="shared" si="23"/>
        <v>0.13440642918044521</v>
      </c>
    </row>
    <row r="33" spans="2:12">
      <c r="B33" s="1">
        <v>3</v>
      </c>
      <c r="C33">
        <f t="shared" ref="C33:C43" si="24">COUNT(C7:G7)</f>
        <v>4</v>
      </c>
      <c r="D33" s="16">
        <f t="shared" ref="D33:D43" si="25">AVERAGE(C7:G7)</f>
        <v>33.924999999999997</v>
      </c>
      <c r="E33">
        <f t="shared" ref="E33:E43" si="26">MIN(C7:G7)</f>
        <v>33</v>
      </c>
      <c r="F33">
        <f t="shared" ref="F33:F43" si="27">MAX(C7:G7)</f>
        <v>35.5</v>
      </c>
      <c r="G33" s="17">
        <f t="shared" ref="G33:G43" si="28">STDEV(C7:G7)</f>
        <v>1.1354147553501159</v>
      </c>
      <c r="H33" s="17">
        <f t="shared" ref="H33:H43" si="29">G33*100/D33</f>
        <v>3.3468378934417573</v>
      </c>
      <c r="I33">
        <v>3</v>
      </c>
      <c r="J33" s="2">
        <f t="shared" ref="J33:J43" si="30">LOG10(D33)-$A20</f>
        <v>0.10699151442929988</v>
      </c>
      <c r="K33" s="2">
        <f t="shared" si="23"/>
        <v>9.4985597975412839E-2</v>
      </c>
      <c r="L33" s="2">
        <f t="shared" si="23"/>
        <v>0.12670001115261931</v>
      </c>
    </row>
    <row r="34" spans="2:12">
      <c r="B34" s="1">
        <v>4</v>
      </c>
      <c r="C34">
        <f t="shared" si="24"/>
        <v>5</v>
      </c>
      <c r="D34" s="16">
        <f t="shared" si="25"/>
        <v>27.419999999999998</v>
      </c>
      <c r="E34">
        <f t="shared" si="26"/>
        <v>25</v>
      </c>
      <c r="F34">
        <f t="shared" si="27"/>
        <v>30</v>
      </c>
      <c r="G34" s="17">
        <f t="shared" si="28"/>
        <v>2.1890637268019213</v>
      </c>
      <c r="H34" s="17">
        <f t="shared" si="29"/>
        <v>7.9834563340697358</v>
      </c>
      <c r="I34">
        <v>4</v>
      </c>
      <c r="J34" s="2">
        <f t="shared" si="30"/>
        <v>0.10905553268528978</v>
      </c>
      <c r="K34" s="2">
        <f t="shared" si="23"/>
        <v>6.8928090903833672E-2</v>
      </c>
      <c r="L34" s="2">
        <f t="shared" si="23"/>
        <v>0.14810933695145834</v>
      </c>
    </row>
    <row r="35" spans="2:12">
      <c r="B35" s="1">
        <v>5</v>
      </c>
      <c r="C35">
        <f t="shared" si="24"/>
        <v>4</v>
      </c>
      <c r="D35" s="16">
        <f t="shared" si="25"/>
        <v>47.025000000000006</v>
      </c>
      <c r="E35">
        <f t="shared" si="26"/>
        <v>44</v>
      </c>
      <c r="F35">
        <f t="shared" si="27"/>
        <v>50.3</v>
      </c>
      <c r="G35" s="17">
        <f t="shared" si="28"/>
        <v>2.7280945731406012</v>
      </c>
      <c r="H35" s="17">
        <f t="shared" si="29"/>
        <v>5.8013707031166417</v>
      </c>
      <c r="I35">
        <v>5</v>
      </c>
      <c r="J35" s="2">
        <f t="shared" si="30"/>
        <v>4.365807062136029E-2</v>
      </c>
      <c r="K35" s="2">
        <f t="shared" si="23"/>
        <v>1.4781942885131238E-2</v>
      </c>
      <c r="L35" s="2">
        <f t="shared" si="23"/>
        <v>7.2897251454871137E-2</v>
      </c>
    </row>
    <row r="36" spans="2:12">
      <c r="B36" s="1">
        <v>6</v>
      </c>
      <c r="C36">
        <f t="shared" si="24"/>
        <v>4</v>
      </c>
      <c r="D36" s="16">
        <f t="shared" si="25"/>
        <v>33.012500000000003</v>
      </c>
      <c r="E36">
        <f t="shared" si="26"/>
        <v>31</v>
      </c>
      <c r="F36">
        <f t="shared" si="27"/>
        <v>34.049999999999997</v>
      </c>
      <c r="G36" s="17">
        <f t="shared" si="28"/>
        <v>1.4261691110570047</v>
      </c>
      <c r="H36" s="17">
        <f t="shared" si="29"/>
        <v>4.3200881819220127</v>
      </c>
      <c r="I36">
        <v>6</v>
      </c>
      <c r="J36" s="2">
        <f t="shared" si="30"/>
        <v>9.0208473302495706E-2</v>
      </c>
      <c r="K36" s="2">
        <f t="shared" si="23"/>
        <v>6.2891752921787836E-2</v>
      </c>
      <c r="L36" s="2">
        <f t="shared" si="23"/>
        <v>0.10364717533631906</v>
      </c>
    </row>
    <row r="37" spans="2:12">
      <c r="B37" s="1">
        <v>10</v>
      </c>
      <c r="C37">
        <f t="shared" si="24"/>
        <v>5</v>
      </c>
      <c r="D37" s="16">
        <f t="shared" si="25"/>
        <v>42.12</v>
      </c>
      <c r="E37">
        <f t="shared" si="26"/>
        <v>38.5</v>
      </c>
      <c r="F37">
        <f t="shared" si="27"/>
        <v>45</v>
      </c>
      <c r="G37" s="17">
        <f t="shared" si="28"/>
        <v>2.7289191999764517</v>
      </c>
      <c r="H37" s="17">
        <f t="shared" si="29"/>
        <v>6.4789154795262389</v>
      </c>
      <c r="I37">
        <v>10</v>
      </c>
      <c r="J37" s="2">
        <f t="shared" si="30"/>
        <v>3.6197332653523873E-2</v>
      </c>
      <c r="K37" s="2">
        <f t="shared" si="23"/>
        <v>-2.8303003514245084E-3</v>
      </c>
      <c r="L37" s="2">
        <f t="shared" si="23"/>
        <v>6.4921483915418632E-2</v>
      </c>
    </row>
    <row r="38" spans="2:12">
      <c r="B38" s="1">
        <v>11</v>
      </c>
      <c r="C38">
        <f t="shared" si="24"/>
        <v>4</v>
      </c>
      <c r="D38" s="16">
        <f t="shared" si="25"/>
        <v>44.412500000000001</v>
      </c>
      <c r="E38">
        <f t="shared" si="26"/>
        <v>42.15</v>
      </c>
      <c r="F38">
        <f t="shared" si="27"/>
        <v>45.5</v>
      </c>
      <c r="G38" s="17">
        <f t="shared" si="28"/>
        <v>1.5266384640770714</v>
      </c>
      <c r="H38" s="17">
        <f t="shared" si="29"/>
        <v>3.4374071805844553</v>
      </c>
      <c r="I38">
        <v>11</v>
      </c>
      <c r="J38" s="2">
        <f t="shared" si="30"/>
        <v>6.1733419630322528E-2</v>
      </c>
      <c r="K38" s="2">
        <f t="shared" si="23"/>
        <v>3.9025778093699337E-2</v>
      </c>
      <c r="L38" s="2">
        <f t="shared" si="23"/>
        <v>7.223959579005057E-2</v>
      </c>
    </row>
    <row r="39" spans="2:12">
      <c r="B39" s="1">
        <v>12</v>
      </c>
      <c r="C39">
        <f t="shared" si="24"/>
        <v>4</v>
      </c>
      <c r="D39" s="16">
        <f t="shared" si="25"/>
        <v>35.0625</v>
      </c>
      <c r="E39">
        <f t="shared" si="26"/>
        <v>34</v>
      </c>
      <c r="F39">
        <f t="shared" si="27"/>
        <v>37</v>
      </c>
      <c r="G39" s="17">
        <f t="shared" si="28"/>
        <v>1.3597640726733933</v>
      </c>
      <c r="H39" s="17">
        <f t="shared" si="29"/>
        <v>3.8781150022770579</v>
      </c>
      <c r="I39">
        <v>12</v>
      </c>
      <c r="J39" s="2">
        <f t="shared" si="30"/>
        <v>7.3804208672912708E-2</v>
      </c>
      <c r="K39" s="2">
        <f t="shared" si="23"/>
        <v>6.0440247114931234E-2</v>
      </c>
      <c r="L39" s="2">
        <f t="shared" si="23"/>
        <v>9.7163054139671079E-2</v>
      </c>
    </row>
    <row r="40" spans="2:12">
      <c r="B40" s="1">
        <v>13</v>
      </c>
      <c r="C40">
        <f t="shared" si="24"/>
        <v>3</v>
      </c>
      <c r="D40" s="16">
        <f t="shared" si="25"/>
        <v>29.766666666666666</v>
      </c>
      <c r="E40">
        <f t="shared" si="26"/>
        <v>28.3</v>
      </c>
      <c r="F40">
        <f t="shared" si="27"/>
        <v>31</v>
      </c>
      <c r="G40" s="17">
        <f t="shared" si="28"/>
        <v>1.365039681962847</v>
      </c>
      <c r="H40" s="17">
        <f t="shared" si="29"/>
        <v>4.5857996034586126</v>
      </c>
      <c r="I40">
        <v>13</v>
      </c>
      <c r="J40" s="2">
        <f t="shared" si="30"/>
        <v>9.1402574094614053E-2</v>
      </c>
      <c r="K40" s="2">
        <f t="shared" si="23"/>
        <v>6.9458805450020256E-2</v>
      </c>
      <c r="L40" s="2">
        <f t="shared" si="23"/>
        <v>0.10903406376000269</v>
      </c>
    </row>
    <row r="41" spans="2:12">
      <c r="B41" s="1">
        <v>14</v>
      </c>
      <c r="C41">
        <f t="shared" si="24"/>
        <v>4</v>
      </c>
      <c r="D41" s="16">
        <f t="shared" si="25"/>
        <v>31.637499999999999</v>
      </c>
      <c r="E41">
        <f t="shared" si="26"/>
        <v>30.75</v>
      </c>
      <c r="F41">
        <f t="shared" si="27"/>
        <v>33</v>
      </c>
      <c r="G41" s="17">
        <f t="shared" si="28"/>
        <v>0.98942323266299481</v>
      </c>
      <c r="H41" s="17">
        <f t="shared" si="29"/>
        <v>3.1273748958134959</v>
      </c>
      <c r="I41">
        <v>14</v>
      </c>
      <c r="J41" s="2">
        <f t="shared" si="30"/>
        <v>8.8234320335217831E-2</v>
      </c>
      <c r="K41" s="2">
        <f t="shared" si="23"/>
        <v>7.5877282280342628E-2</v>
      </c>
      <c r="L41" s="2">
        <f t="shared" si="23"/>
        <v>0.1065461020467946</v>
      </c>
    </row>
    <row r="42" spans="2:12">
      <c r="B42" s="1">
        <v>7</v>
      </c>
      <c r="C42">
        <f t="shared" si="24"/>
        <v>1</v>
      </c>
      <c r="D42" s="16">
        <f t="shared" si="25"/>
        <v>43</v>
      </c>
      <c r="E42">
        <f t="shared" si="26"/>
        <v>43</v>
      </c>
      <c r="F42">
        <f t="shared" si="27"/>
        <v>43</v>
      </c>
      <c r="G42" s="17" t="e">
        <f t="shared" si="28"/>
        <v>#DIV/0!</v>
      </c>
      <c r="H42" s="17" t="e">
        <f t="shared" si="29"/>
        <v>#DIV/0!</v>
      </c>
      <c r="I42">
        <v>7</v>
      </c>
      <c r="J42" s="2">
        <f t="shared" si="30"/>
        <v>0.1026507330044053</v>
      </c>
      <c r="K42" s="2">
        <f t="shared" si="23"/>
        <v>0.1026507330044053</v>
      </c>
      <c r="L42" s="2">
        <f t="shared" si="23"/>
        <v>0.1026507330044053</v>
      </c>
    </row>
    <row r="43" spans="2:12">
      <c r="B43" s="1">
        <v>8</v>
      </c>
      <c r="C43">
        <f t="shared" si="24"/>
        <v>2</v>
      </c>
      <c r="D43" s="16">
        <f t="shared" si="25"/>
        <v>15</v>
      </c>
      <c r="E43">
        <f t="shared" si="26"/>
        <v>15</v>
      </c>
      <c r="F43">
        <f t="shared" si="27"/>
        <v>15</v>
      </c>
      <c r="G43" s="17">
        <f t="shared" si="28"/>
        <v>0</v>
      </c>
      <c r="H43" s="17">
        <f t="shared" si="29"/>
        <v>0</v>
      </c>
      <c r="I43">
        <v>8</v>
      </c>
      <c r="J43" s="2">
        <f t="shared" si="30"/>
        <v>8.3636822582583203E-2</v>
      </c>
      <c r="K43" s="2">
        <f t="shared" si="23"/>
        <v>8.3636822582583203E-2</v>
      </c>
      <c r="L43" s="2">
        <f t="shared" si="23"/>
        <v>8.3636822582583203E-2</v>
      </c>
    </row>
  </sheetData>
  <phoneticPr fontId="2"/>
  <pageMargins left="0.75" right="0.75" top="1" bottom="1" header="0.4921259845" footer="0.4921259845"/>
  <pageSetup paperSize="10" orientation="portrait" horizontalDpi="4294967292" verticalDpi="429496729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MNHN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Eisenmann</dc:creator>
  <cp:lastModifiedBy>Vera Eisenmann</cp:lastModifiedBy>
  <cp:lastPrinted>2003-11-13T18:02:37Z</cp:lastPrinted>
  <dcterms:created xsi:type="dcterms:W3CDTF">2003-11-13T16:40:44Z</dcterms:created>
  <dcterms:modified xsi:type="dcterms:W3CDTF">2020-05-02T10:16:23Z</dcterms:modified>
</cp:coreProperties>
</file>